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pr\Documents\School\leerjaar 4\afstudeerproject\"/>
    </mc:Choice>
  </mc:AlternateContent>
  <xr:revisionPtr revIDLastSave="0" documentId="13_ncr:1_{2C168FCA-462F-4156-AFD8-4FEDDC3144AC}" xr6:coauthVersionLast="46" xr6:coauthVersionMax="46" xr10:uidLastSave="{00000000-0000-0000-0000-000000000000}"/>
  <bookViews>
    <workbookView xWindow="-108" yWindow="-108" windowWidth="23256" windowHeight="12576" xr2:uid="{DAE8B9E5-7AC8-416E-8C1E-19804425D41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10" i="1"/>
  <c r="K7" i="1"/>
  <c r="J7" i="1"/>
  <c r="J6" i="1"/>
  <c r="I6" i="1"/>
  <c r="I7" i="1" s="1"/>
  <c r="J19" i="1"/>
  <c r="J18" i="1"/>
  <c r="J17" i="1"/>
  <c r="D5" i="1"/>
  <c r="E5" i="1" s="1"/>
  <c r="E9" i="1" s="1"/>
  <c r="D8" i="1"/>
  <c r="E17" i="1"/>
  <c r="E18" i="1"/>
  <c r="E19" i="1"/>
  <c r="E20" i="1"/>
  <c r="E16" i="1"/>
  <c r="I10" i="1"/>
  <c r="J10" i="1"/>
  <c r="J9" i="1"/>
  <c r="E6" i="1"/>
  <c r="E21" i="1" l="1"/>
  <c r="K19" i="1" s="1"/>
  <c r="E10" i="1"/>
  <c r="E11" i="1" s="1"/>
  <c r="K18" i="1"/>
  <c r="E22" i="1" l="1"/>
  <c r="E23" i="1" s="1"/>
  <c r="K17" i="1" l="1"/>
  <c r="K20" i="1" s="1"/>
  <c r="K12" i="1"/>
  <c r="K13" i="1" l="1"/>
  <c r="K21" i="1"/>
  <c r="K22" i="1" s="1"/>
  <c r="K23" i="1" s="1"/>
</calcChain>
</file>

<file path=xl/sharedStrings.xml><?xml version="1.0" encoding="utf-8"?>
<sst xmlns="http://schemas.openxmlformats.org/spreadsheetml/2006/main" count="66" uniqueCount="51">
  <si>
    <t>materiaal</t>
  </si>
  <si>
    <t>onderdeel</t>
  </si>
  <si>
    <t>aantal</t>
  </si>
  <si>
    <t>prijs</t>
  </si>
  <si>
    <t>prijs per eenheid</t>
  </si>
  <si>
    <t>machine</t>
  </si>
  <si>
    <t>apparaat</t>
  </si>
  <si>
    <t>2,980 m2</t>
  </si>
  <si>
    <t>25,000 g</t>
  </si>
  <si>
    <t>subtotaal</t>
  </si>
  <si>
    <t>BTW (21%)</t>
  </si>
  <si>
    <t>Totaal</t>
  </si>
  <si>
    <t>detail</t>
  </si>
  <si>
    <t>gantry mobile cnc plate drilling milling machine</t>
  </si>
  <si>
    <t>aanschaf</t>
  </si>
  <si>
    <t>afzet per jaar</t>
  </si>
  <si>
    <t>afschrijving per jaar: 20%</t>
  </si>
  <si>
    <t>looptijd (jaren): 10</t>
  </si>
  <si>
    <t>restwaarde na looptijd</t>
  </si>
  <si>
    <t>https://www.gereedschapcentrum.nl/makita-dlx2131tj-18v-li-ion-accu-klopboor-schroefmachine-dhp482-slagschroevendraaier-dtd152-combiset-2x-5-0ah-accu-in-mbox.html?gclid=CjwKCAiAgJWABhArEiwAmNVTB0Pj2M-OAJfF_wHcIaDDxXNSEzF_hQuqTzB1nCVW-swF6tsB9TBythoCYSQQAvD_BwE</t>
  </si>
  <si>
    <t>manuren</t>
  </si>
  <si>
    <t>opdracht</t>
  </si>
  <si>
    <t>uurloon</t>
  </si>
  <si>
    <t>platen frezen</t>
  </si>
  <si>
    <t>product verven</t>
  </si>
  <si>
    <t>product monteren</t>
  </si>
  <si>
    <t>product verpakken</t>
  </si>
  <si>
    <t>product transport klaarmaken</t>
  </si>
  <si>
    <t>aantal: minuten</t>
  </si>
  <si>
    <t xml:space="preserve">Afzet per jaar </t>
  </si>
  <si>
    <t xml:space="preserve">Verkoopprijs </t>
  </si>
  <si>
    <t>kosten</t>
  </si>
  <si>
    <t>winst (40%)</t>
  </si>
  <si>
    <t>verkoopprijs</t>
  </si>
  <si>
    <t>Makita DLX2131TJ 18V Li-Ion accu klopboor-/schroefmachine</t>
  </si>
  <si>
    <t>totaal</t>
  </si>
  <si>
    <t>1.3.2. De kostprijs mag niet meer zijn dan 59,64 euro.</t>
  </si>
  <si>
    <t>minimale afzet:</t>
  </si>
  <si>
    <t>Prijs:</t>
  </si>
  <si>
    <r>
      <t xml:space="preserve">KOSTPRIJS </t>
    </r>
    <r>
      <rPr>
        <b/>
        <sz val="36"/>
        <color theme="1"/>
        <rFont val="Calibri"/>
        <family val="2"/>
        <scheme val="minor"/>
      </rPr>
      <t>THE BOX</t>
    </r>
  </si>
  <si>
    <t xml:space="preserve">https://www.alibaba.com/product-detail/gantry-mobile-cnc-plate-drilling-milling_60747849974.html?spm=a2700.7724857.0.0.1315de2d3ua5Fd </t>
  </si>
  <si>
    <t xml:space="preserve">https://www.deverfzaak.nl/perfect-finish-houtlak-zijdeglans.html?channable=00c187696400313937363030363730d4&amp;id=197600670&amp;gclid=CjwKCAiAgJWABhArEiwAmNVTBxX0mRPWrMduHuUmOl3HO7-Vn20gYHmKxDY8NPs0auqgcVIadsW3khoCI94QAvD_BwE </t>
  </si>
  <si>
    <t xml:space="preserve">https://shop.eriks.nl/nl/bevestigingsmaterialen-schroeven-houtschroeven-houtschroeven-met-verzonken-kop/din7997z-verzonken-houtschroef-met-kruisgleuf-pozidriv-roestvaststaal-rvs-a2-pr-ec000888-0020-csc/?langId=31&amp;storeId=100001&amp;catalogId=1000&amp;productId=1578589&amp;pageNumber=0&amp;categoryId=19871&amp;itemCount=38&amp;pageName=ProductPage&amp;searchTerm=&amp;itemFacet=adf_f142464%253A%252212.0%2522&amp;itemFacet=&amp;pageSize=10 </t>
  </si>
  <si>
    <t xml:space="preserve">https://www.praxis.nl/bouwmaterialen/bouwbenodigdheden/tape-lijm/kit-lijmen/bison-professional-houtlijm-extra-transparant-75g/6537838 </t>
  </si>
  <si>
    <t xml:space="preserve">https://www.praxis.nl/bouwmaterialen/hout/mdf/mdf-plaat-244-x-122cm-6mm/5281645 </t>
  </si>
  <si>
    <t>houtlijm (M5)</t>
  </si>
  <si>
    <t>witte verf (M7)</t>
  </si>
  <si>
    <t>MDF plaat 1220x2440mm (M4)</t>
  </si>
  <si>
    <t>M2 schroeven (M6)</t>
  </si>
  <si>
    <t>frees (M8)</t>
  </si>
  <si>
    <t>boormachine (M9)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</si>
</sst>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413]\ * #,##0.00_ ;_ [$€-413]\ * \-#,##0.00_ ;_ [$€-413]\ * &quot;-&quot;??_ ;_ @_ "/>
    <numFmt numFmtId="165" formatCode="0.000"/>
    <numFmt numFmtId="166" formatCode="0.0"/>
    <numFmt numFmtId="167" formatCode="[$-F400]h:mm:ss\ AM/PM"/>
    <numFmt numFmtId="168" formatCode="_ &quot;€&quot;\ * #,##0.000_ ;_ &quot;€&quot;\ * \-#,##0.000_ ;_ &quot;€&quot;\ * &quot;-&quot;??_ ;_ 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33333"/>
      <name val="Roboto"/>
    </font>
    <font>
      <b/>
      <sz val="12"/>
      <color theme="1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164" fontId="0" fillId="0" borderId="0" xfId="0" applyNumberFormat="1" applyBorder="1"/>
    <xf numFmtId="165" fontId="0" fillId="0" borderId="0" xfId="1" applyNumberFormat="1" applyFont="1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166" fontId="0" fillId="0" borderId="0" xfId="0" applyNumberFormat="1" applyBorder="1" applyAlignment="1">
      <alignment horizontal="left" vertical="center"/>
    </xf>
    <xf numFmtId="0" fontId="0" fillId="2" borderId="0" xfId="0" applyFill="1"/>
    <xf numFmtId="0" fontId="4" fillId="2" borderId="0" xfId="0" applyFont="1" applyFill="1" applyBorder="1"/>
    <xf numFmtId="9" fontId="4" fillId="2" borderId="0" xfId="0" applyNumberFormat="1" applyFont="1" applyFill="1" applyBorder="1"/>
    <xf numFmtId="0" fontId="0" fillId="2" borderId="0" xfId="0" applyFill="1" applyBorder="1"/>
    <xf numFmtId="0" fontId="0" fillId="0" borderId="0" xfId="0" applyFill="1" applyBorder="1"/>
    <xf numFmtId="44" fontId="0" fillId="0" borderId="0" xfId="2" applyFont="1" applyFill="1" applyBorder="1" applyAlignment="1">
      <alignment horizontal="right"/>
    </xf>
    <xf numFmtId="1" fontId="0" fillId="0" borderId="0" xfId="0" applyNumberFormat="1" applyFill="1" applyBorder="1"/>
    <xf numFmtId="44" fontId="5" fillId="0" borderId="0" xfId="2" applyFont="1" applyFill="1" applyBorder="1"/>
    <xf numFmtId="44" fontId="0" fillId="0" borderId="0" xfId="2" applyFont="1" applyFill="1" applyBorder="1"/>
    <xf numFmtId="44" fontId="0" fillId="0" borderId="0" xfId="0" applyNumberFormat="1" applyFill="1" applyBorder="1"/>
    <xf numFmtId="0" fontId="0" fillId="0" borderId="0" xfId="0" applyNumberFormat="1" applyFill="1" applyBorder="1"/>
    <xf numFmtId="167" fontId="0" fillId="0" borderId="0" xfId="0" applyNumberFormat="1" applyFill="1" applyBorder="1"/>
    <xf numFmtId="168" fontId="0" fillId="0" borderId="0" xfId="0" applyNumberFormat="1" applyFill="1" applyBorder="1"/>
    <xf numFmtId="0" fontId="7" fillId="0" borderId="0" xfId="4"/>
    <xf numFmtId="0" fontId="0" fillId="3" borderId="1" xfId="0" applyFill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7" xfId="0" applyBorder="1"/>
    <xf numFmtId="164" fontId="0" fillId="0" borderId="8" xfId="0" applyNumberFormat="1" applyBorder="1"/>
    <xf numFmtId="2" fontId="0" fillId="0" borderId="0" xfId="0" applyNumberFormat="1" applyBorder="1"/>
    <xf numFmtId="9" fontId="0" fillId="0" borderId="2" xfId="3" applyFont="1" applyBorder="1"/>
    <xf numFmtId="9" fontId="0" fillId="0" borderId="3" xfId="3" applyFont="1" applyBorder="1"/>
    <xf numFmtId="0" fontId="3" fillId="0" borderId="0" xfId="0" applyFont="1" applyBorder="1"/>
    <xf numFmtId="0" fontId="0" fillId="0" borderId="6" xfId="0" applyFill="1" applyBorder="1"/>
    <xf numFmtId="164" fontId="0" fillId="0" borderId="8" xfId="0" applyNumberFormat="1" applyFill="1" applyBorder="1"/>
    <xf numFmtId="0" fontId="6" fillId="3" borderId="1" xfId="0" applyFont="1" applyFill="1" applyBorder="1"/>
    <xf numFmtId="0" fontId="0" fillId="0" borderId="4" xfId="0" applyFill="1" applyBorder="1"/>
    <xf numFmtId="164" fontId="0" fillId="0" borderId="5" xfId="2" applyNumberFormat="1" applyFont="1" applyFill="1" applyBorder="1"/>
    <xf numFmtId="164" fontId="0" fillId="0" borderId="5" xfId="2" applyNumberFormat="1" applyFont="1" applyBorder="1"/>
    <xf numFmtId="44" fontId="0" fillId="0" borderId="5" xfId="2" applyFont="1" applyBorder="1"/>
    <xf numFmtId="44" fontId="0" fillId="0" borderId="8" xfId="2" applyFont="1" applyFill="1" applyBorder="1"/>
    <xf numFmtId="44" fontId="0" fillId="2" borderId="0" xfId="2" applyFont="1" applyFill="1" applyBorder="1"/>
    <xf numFmtId="0" fontId="2" fillId="2" borderId="0" xfId="0" applyFont="1" applyFill="1" applyBorder="1"/>
    <xf numFmtId="1" fontId="0" fillId="2" borderId="0" xfId="0" applyNumberFormat="1" applyFill="1" applyBorder="1" applyAlignment="1">
      <alignment horizontal="right"/>
    </xf>
    <xf numFmtId="1" fontId="0" fillId="2" borderId="0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6" xfId="0" applyFill="1" applyBorder="1"/>
    <xf numFmtId="0" fontId="2" fillId="2" borderId="7" xfId="0" applyFont="1" applyFill="1" applyBorder="1"/>
    <xf numFmtId="0" fontId="2" fillId="2" borderId="6" xfId="0" applyFont="1" applyFill="1" applyBorder="1"/>
    <xf numFmtId="0" fontId="0" fillId="2" borderId="5" xfId="0" applyFill="1" applyBorder="1"/>
    <xf numFmtId="0" fontId="0" fillId="0" borderId="2" xfId="0" applyFill="1" applyBorder="1"/>
    <xf numFmtId="0" fontId="0" fillId="0" borderId="3" xfId="0" applyFill="1" applyBorder="1"/>
    <xf numFmtId="44" fontId="0" fillId="0" borderId="7" xfId="2" applyFont="1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44" fontId="0" fillId="4" borderId="0" xfId="2" applyFont="1" applyFill="1" applyBorder="1" applyAlignment="1">
      <alignment horizontal="right"/>
    </xf>
    <xf numFmtId="1" fontId="0" fillId="4" borderId="0" xfId="0" applyNumberFormat="1" applyFill="1" applyBorder="1"/>
    <xf numFmtId="44" fontId="0" fillId="4" borderId="5" xfId="2" applyFont="1" applyFill="1" applyBorder="1"/>
    <xf numFmtId="0" fontId="0" fillId="4" borderId="1" xfId="0" applyFill="1" applyBorder="1"/>
    <xf numFmtId="0" fontId="0" fillId="4" borderId="6" xfId="0" applyFill="1" applyBorder="1"/>
    <xf numFmtId="9" fontId="0" fillId="0" borderId="1" xfId="3" applyFont="1" applyBorder="1"/>
    <xf numFmtId="164" fontId="0" fillId="0" borderId="3" xfId="0" applyNumberFormat="1" applyBorder="1"/>
    <xf numFmtId="9" fontId="0" fillId="0" borderId="4" xfId="3" applyFont="1" applyBorder="1"/>
    <xf numFmtId="0" fontId="0" fillId="0" borderId="6" xfId="0" applyBorder="1"/>
    <xf numFmtId="0" fontId="0" fillId="0" borderId="1" xfId="0" applyBorder="1"/>
    <xf numFmtId="1" fontId="0" fillId="2" borderId="10" xfId="0" applyNumberFormat="1" applyFill="1" applyBorder="1"/>
    <xf numFmtId="44" fontId="0" fillId="2" borderId="9" xfId="2" applyFont="1" applyFill="1" applyBorder="1"/>
    <xf numFmtId="0" fontId="8" fillId="0" borderId="0" xfId="0" applyFont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right"/>
    </xf>
    <xf numFmtId="44" fontId="0" fillId="2" borderId="5" xfId="2" applyFont="1" applyFill="1" applyBorder="1" applyAlignment="1">
      <alignment horizontal="right"/>
    </xf>
    <xf numFmtId="44" fontId="0" fillId="2" borderId="8" xfId="2" applyFont="1" applyFill="1" applyBorder="1" applyAlignment="1">
      <alignment horizontal="right"/>
    </xf>
    <xf numFmtId="44" fontId="0" fillId="2" borderId="3" xfId="2" applyFont="1" applyFill="1" applyBorder="1"/>
    <xf numFmtId="1" fontId="0" fillId="0" borderId="1" xfId="0" applyNumberFormat="1" applyFill="1" applyBorder="1"/>
    <xf numFmtId="164" fontId="0" fillId="0" borderId="3" xfId="2" applyNumberFormat="1" applyFont="1" applyBorder="1"/>
    <xf numFmtId="0" fontId="10" fillId="2" borderId="6" xfId="0" applyFont="1" applyFill="1" applyBorder="1"/>
  </cellXfs>
  <cellStyles count="5">
    <cellStyle name="Hyperlink" xfId="4" builtinId="8"/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verfzaak.nl/perfect-finish-houtlak-zijdeglans.html?channable=00c187696400313937363030363730d4&amp;id=197600670&amp;gclid=CjwKCAiAgJWABhArEiwAmNVTBxX0mRPWrMduHuUmOl3HO7-Vn20gYHmKxDY8NPs0auqgcVIadsW3khoCI94QAvD_Bw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libaba.com/product-detail/gantry-mobile-cnc-plate-drilling-milling_60747849974.html?spm=a2700.7724857.0.0.1315de2d3ua5Fd" TargetMode="External"/><Relationship Id="rId1" Type="http://schemas.openxmlformats.org/officeDocument/2006/relationships/hyperlink" Target="https://www.gereedschapcentrum.nl/makita-dlx2131tj-18v-li-ion-accu-klopboor-schroefmachine-dhp482-slagschroevendraaier-dtd152-combiset-2x-5-0ah-accu-in-mbox.html?gclid=CjwKCAiAgJWABhArEiwAmNVTB0Pj2M-OAJfF_wHcIaDDxXNSEzF_hQuqTzB1nCVW-swF6tsB9TBythoCYSQQAvD_BwE" TargetMode="External"/><Relationship Id="rId6" Type="http://schemas.openxmlformats.org/officeDocument/2006/relationships/hyperlink" Target="https://www.praxis.nl/bouwmaterialen/hout/mdf/mdf-plaat-244-x-122cm-6mm/5281645" TargetMode="External"/><Relationship Id="rId5" Type="http://schemas.openxmlformats.org/officeDocument/2006/relationships/hyperlink" Target="https://www.praxis.nl/bouwmaterialen/bouwbenodigdheden/tape-lijm/kit-lijmen/bison-professional-houtlijm-extra-transparant-75g/6537838" TargetMode="External"/><Relationship Id="rId4" Type="http://schemas.openxmlformats.org/officeDocument/2006/relationships/hyperlink" Target="https://shop.eriks.nl/nl/bevestigingsmaterialen-schroeven-houtschroeven-houtschroeven-met-verzonken-kop/din7997z-verzonken-houtschroef-met-kruisgleuf-pozidriv-roestvaststaal-rvs-a2-pr-ec000888-0020-csc/?langId=31&amp;storeId=100001&amp;catalogId=1000&amp;productId=1578589&amp;pageNumber=0&amp;categoryId=19871&amp;itemCount=38&amp;pageName=ProductPage&amp;searchTerm=&amp;itemFacet=adf_f142464%253A%252212.0%2522&amp;itemFacet=&amp;pageSize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94F91-9CE0-4130-A628-A6F21898E6C0}">
  <dimension ref="A1:M42"/>
  <sheetViews>
    <sheetView tabSelected="1" zoomScale="85" zoomScaleNormal="85" workbookViewId="0">
      <selection activeCell="E2" sqref="E2"/>
    </sheetView>
  </sheetViews>
  <sheetFormatPr defaultRowHeight="14.4"/>
  <cols>
    <col min="2" max="2" width="27.6640625" bestFit="1" customWidth="1"/>
    <col min="3" max="3" width="14.33203125" bestFit="1" customWidth="1"/>
    <col min="4" max="4" width="15.21875" bestFit="1" customWidth="1"/>
    <col min="5" max="6" width="8.21875" bestFit="1" customWidth="1"/>
    <col min="7" max="7" width="15.88671875" customWidth="1"/>
    <col min="8" max="8" width="54" bestFit="1" customWidth="1"/>
    <col min="9" max="9" width="22.77734375" bestFit="1" customWidth="1"/>
    <col min="10" max="10" width="12.109375" bestFit="1" customWidth="1"/>
    <col min="11" max="11" width="9.109375" customWidth="1"/>
    <col min="13" max="13" width="255.77734375" bestFit="1" customWidth="1"/>
  </cols>
  <sheetData>
    <row r="1" spans="1:13" ht="46.2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>
      <c r="A3" s="6"/>
      <c r="B3" s="20" t="s">
        <v>0</v>
      </c>
      <c r="C3" s="46"/>
      <c r="D3" s="45"/>
      <c r="E3" s="45"/>
      <c r="F3" s="6"/>
      <c r="G3" s="20" t="s">
        <v>5</v>
      </c>
      <c r="H3" s="21" t="s">
        <v>17</v>
      </c>
      <c r="I3" s="21" t="s">
        <v>16</v>
      </c>
      <c r="J3" s="28">
        <v>0.8</v>
      </c>
      <c r="K3" s="29"/>
      <c r="L3" s="6"/>
    </row>
    <row r="4" spans="1:13">
      <c r="A4" s="6"/>
      <c r="B4" s="53" t="s">
        <v>1</v>
      </c>
      <c r="C4" s="54" t="s">
        <v>2</v>
      </c>
      <c r="D4" s="54" t="s">
        <v>4</v>
      </c>
      <c r="E4" s="55" t="s">
        <v>3</v>
      </c>
      <c r="F4" s="6"/>
      <c r="G4" s="53" t="s">
        <v>6</v>
      </c>
      <c r="H4" s="54" t="s">
        <v>12</v>
      </c>
      <c r="I4" s="54" t="s">
        <v>14</v>
      </c>
      <c r="J4" s="54" t="s">
        <v>15</v>
      </c>
      <c r="K4" s="55" t="s">
        <v>3</v>
      </c>
      <c r="L4" s="6"/>
      <c r="M4" s="19" t="s">
        <v>44</v>
      </c>
    </row>
    <row r="5" spans="1:13">
      <c r="A5" s="6"/>
      <c r="B5" s="22" t="s">
        <v>47</v>
      </c>
      <c r="C5" s="3">
        <v>0.67400000000000004</v>
      </c>
      <c r="D5" s="2">
        <f>10.59*0.34</f>
        <v>3.6006</v>
      </c>
      <c r="E5" s="24">
        <f>PRODUCT(C5,D5)</f>
        <v>2.4268044</v>
      </c>
      <c r="F5" s="6"/>
      <c r="G5" s="22"/>
      <c r="H5" s="1"/>
      <c r="I5" s="1"/>
      <c r="J5" s="1">
        <v>82</v>
      </c>
      <c r="K5" s="23"/>
      <c r="L5" s="6"/>
      <c r="M5" s="19" t="s">
        <v>43</v>
      </c>
    </row>
    <row r="6" spans="1:13">
      <c r="A6" s="6"/>
      <c r="B6" s="22" t="s">
        <v>48</v>
      </c>
      <c r="C6" s="4">
        <v>48</v>
      </c>
      <c r="D6" s="2">
        <v>0.03</v>
      </c>
      <c r="E6" s="24">
        <f>PRODUCT(D6,C6)</f>
        <v>1.44</v>
      </c>
      <c r="F6" s="6"/>
      <c r="G6" s="22" t="s">
        <v>49</v>
      </c>
      <c r="H6" s="30" t="s">
        <v>13</v>
      </c>
      <c r="I6" s="2">
        <f>21000*0.83</f>
        <v>17430</v>
      </c>
      <c r="J6" s="1">
        <f>J5</f>
        <v>82</v>
      </c>
      <c r="K6" s="23"/>
      <c r="L6" s="6"/>
      <c r="M6" s="19" t="s">
        <v>42</v>
      </c>
    </row>
    <row r="7" spans="1:13">
      <c r="A7" s="6"/>
      <c r="B7" s="22" t="s">
        <v>45</v>
      </c>
      <c r="C7" s="5" t="s">
        <v>8</v>
      </c>
      <c r="D7" s="2">
        <v>2.4900000000000002</v>
      </c>
      <c r="E7" s="24">
        <v>0.83</v>
      </c>
      <c r="F7" s="6"/>
      <c r="G7" s="22"/>
      <c r="H7" s="1" t="s">
        <v>18</v>
      </c>
      <c r="I7" s="2">
        <f>POWER(J3,10)*I6</f>
        <v>1871.5319992320019</v>
      </c>
      <c r="J7" s="1">
        <f>J5</f>
        <v>82</v>
      </c>
      <c r="K7" s="24">
        <f>((I6-I7)/10)/J7</f>
        <v>18.973741464351217</v>
      </c>
      <c r="L7" s="6"/>
      <c r="M7" s="19" t="s">
        <v>41</v>
      </c>
    </row>
    <row r="8" spans="1:13">
      <c r="A8" s="6"/>
      <c r="B8" s="22" t="s">
        <v>46</v>
      </c>
      <c r="C8" s="4" t="s">
        <v>7</v>
      </c>
      <c r="D8" s="2">
        <f>11.6*0.27</f>
        <v>3.1320000000000001</v>
      </c>
      <c r="E8" s="24">
        <v>2.87</v>
      </c>
      <c r="F8" s="6"/>
      <c r="G8" s="22"/>
      <c r="H8" s="1"/>
      <c r="I8" s="1"/>
      <c r="J8" s="1"/>
      <c r="K8" s="23"/>
      <c r="L8" s="6"/>
      <c r="M8" s="19" t="s">
        <v>40</v>
      </c>
    </row>
    <row r="9" spans="1:13">
      <c r="A9" s="6"/>
      <c r="B9" s="43"/>
      <c r="C9" s="44"/>
      <c r="D9" s="61" t="s">
        <v>9</v>
      </c>
      <c r="E9" s="62">
        <f>SUM(E5:E8)*0.79</f>
        <v>5.9777754759999997</v>
      </c>
      <c r="F9" s="6"/>
      <c r="G9" s="22" t="s">
        <v>50</v>
      </c>
      <c r="H9" s="1" t="s">
        <v>34</v>
      </c>
      <c r="I9" s="2">
        <v>322.99</v>
      </c>
      <c r="J9" s="1">
        <f>J5</f>
        <v>82</v>
      </c>
      <c r="K9" s="23"/>
      <c r="L9" s="6"/>
      <c r="M9" s="19" t="s">
        <v>19</v>
      </c>
    </row>
    <row r="10" spans="1:13">
      <c r="A10" s="6"/>
      <c r="B10" s="9"/>
      <c r="C10" s="49"/>
      <c r="D10" s="63" t="s">
        <v>10</v>
      </c>
      <c r="E10" s="24">
        <f>E9/0.79-E9</f>
        <v>1.589028924</v>
      </c>
      <c r="F10" s="6"/>
      <c r="G10" s="22"/>
      <c r="H10" s="1"/>
      <c r="I10" s="2">
        <f>POWER(J3,10)*I9</f>
        <v>34.680787173376039</v>
      </c>
      <c r="J10" s="1">
        <f>J5</f>
        <v>82</v>
      </c>
      <c r="K10" s="24">
        <f>((I9-I10)/10)/J10</f>
        <v>0.35159660100807805</v>
      </c>
      <c r="L10" s="6"/>
    </row>
    <row r="11" spans="1:13">
      <c r="A11" s="6"/>
      <c r="B11" s="9"/>
      <c r="C11" s="49"/>
      <c r="D11" s="64" t="s">
        <v>11</v>
      </c>
      <c r="E11" s="26">
        <f>SUM(E9:E10)</f>
        <v>7.5668043999999997</v>
      </c>
      <c r="F11" s="6"/>
      <c r="G11" s="43"/>
      <c r="H11" s="43"/>
      <c r="I11" s="44"/>
      <c r="J11" s="65" t="s">
        <v>9</v>
      </c>
      <c r="K11" s="62">
        <f>SUM(K7+K10)*0.79</f>
        <v>15.267017071633845</v>
      </c>
      <c r="L11" s="6"/>
    </row>
    <row r="12" spans="1:13">
      <c r="A12" s="6"/>
      <c r="B12" s="6"/>
      <c r="C12" s="6"/>
      <c r="D12" s="6"/>
      <c r="E12" s="6"/>
      <c r="F12" s="6"/>
      <c r="G12" s="9"/>
      <c r="H12" s="9"/>
      <c r="I12" s="49"/>
      <c r="J12" s="22" t="s">
        <v>10</v>
      </c>
      <c r="K12" s="24">
        <f>K11/0.79-K11</f>
        <v>4.0583209937254523</v>
      </c>
      <c r="L12" s="6"/>
    </row>
    <row r="13" spans="1:13">
      <c r="A13" s="6"/>
      <c r="B13" s="6"/>
      <c r="C13" s="6"/>
      <c r="D13" s="6"/>
      <c r="E13" s="6"/>
      <c r="F13" s="6"/>
      <c r="G13" s="9"/>
      <c r="H13" s="9"/>
      <c r="I13" s="49"/>
      <c r="J13" s="31" t="s">
        <v>11</v>
      </c>
      <c r="K13" s="32">
        <f>K12+K11</f>
        <v>19.325338065359297</v>
      </c>
      <c r="L13" s="6"/>
    </row>
    <row r="14" spans="1:13" ht="15.6">
      <c r="A14" s="6"/>
      <c r="B14" s="20" t="s">
        <v>20</v>
      </c>
      <c r="C14" s="46"/>
      <c r="D14" s="45"/>
      <c r="E14" s="45"/>
      <c r="F14" s="6"/>
      <c r="G14" s="7"/>
      <c r="H14" s="7"/>
      <c r="I14" s="7"/>
      <c r="J14" s="7"/>
      <c r="K14" s="8"/>
      <c r="L14" s="6"/>
    </row>
    <row r="15" spans="1:13">
      <c r="A15" s="6"/>
      <c r="B15" s="53" t="s">
        <v>21</v>
      </c>
      <c r="C15" s="54" t="s">
        <v>28</v>
      </c>
      <c r="D15" s="54" t="s">
        <v>22</v>
      </c>
      <c r="E15" s="55" t="s">
        <v>3</v>
      </c>
      <c r="F15" s="6"/>
      <c r="G15" s="33" t="s">
        <v>35</v>
      </c>
      <c r="H15" s="48"/>
      <c r="I15" s="47"/>
      <c r="J15" s="47"/>
      <c r="K15" s="47"/>
      <c r="L15" s="6"/>
    </row>
    <row r="16" spans="1:13">
      <c r="A16" s="6"/>
      <c r="B16" s="22" t="s">
        <v>23</v>
      </c>
      <c r="C16" s="27">
        <v>1</v>
      </c>
      <c r="D16" s="2">
        <v>35</v>
      </c>
      <c r="E16" s="24">
        <f>(C16*D16)/60</f>
        <v>0.58333333333333337</v>
      </c>
      <c r="F16" s="6"/>
      <c r="G16" s="53" t="s">
        <v>31</v>
      </c>
      <c r="H16" s="54"/>
      <c r="I16" s="56"/>
      <c r="J16" s="57" t="s">
        <v>15</v>
      </c>
      <c r="K16" s="58" t="s">
        <v>3</v>
      </c>
      <c r="L16" s="6"/>
    </row>
    <row r="17" spans="1:12">
      <c r="A17" s="6"/>
      <c r="B17" s="22" t="s">
        <v>24</v>
      </c>
      <c r="C17" s="27">
        <v>1</v>
      </c>
      <c r="D17" s="2">
        <v>35</v>
      </c>
      <c r="E17" s="24">
        <f t="shared" ref="E17:E20" si="0">(C17*D17)/60</f>
        <v>0.58333333333333337</v>
      </c>
      <c r="F17" s="6"/>
      <c r="G17" s="34" t="s">
        <v>0</v>
      </c>
      <c r="H17" s="10"/>
      <c r="I17" s="13"/>
      <c r="J17" s="16">
        <f>J5</f>
        <v>82</v>
      </c>
      <c r="K17" s="35">
        <f>K11</f>
        <v>15.267017071633845</v>
      </c>
      <c r="L17" s="6"/>
    </row>
    <row r="18" spans="1:12">
      <c r="A18" s="6"/>
      <c r="B18" s="22" t="s">
        <v>25</v>
      </c>
      <c r="C18" s="27">
        <v>15</v>
      </c>
      <c r="D18" s="2">
        <v>35</v>
      </c>
      <c r="E18" s="24">
        <f t="shared" si="0"/>
        <v>8.75</v>
      </c>
      <c r="F18" s="6"/>
      <c r="G18" s="34" t="s">
        <v>5</v>
      </c>
      <c r="H18" s="10"/>
      <c r="I18" s="11"/>
      <c r="J18" s="12">
        <f>J5</f>
        <v>82</v>
      </c>
      <c r="K18" s="36">
        <f>E9</f>
        <v>5.9777754759999997</v>
      </c>
      <c r="L18" s="6"/>
    </row>
    <row r="19" spans="1:12">
      <c r="A19" s="6"/>
      <c r="B19" s="22" t="s">
        <v>26</v>
      </c>
      <c r="C19" s="27">
        <v>2</v>
      </c>
      <c r="D19" s="2">
        <v>35</v>
      </c>
      <c r="E19" s="24">
        <f t="shared" si="0"/>
        <v>1.1666666666666667</v>
      </c>
      <c r="F19" s="6"/>
      <c r="G19" s="34" t="s">
        <v>20</v>
      </c>
      <c r="H19" s="10"/>
      <c r="I19" s="11"/>
      <c r="J19" s="12">
        <f>J5</f>
        <v>82</v>
      </c>
      <c r="K19" s="36">
        <f>E21</f>
        <v>12.249999999999998</v>
      </c>
      <c r="L19" s="6"/>
    </row>
    <row r="20" spans="1:12">
      <c r="A20" s="6"/>
      <c r="B20" s="22" t="s">
        <v>27</v>
      </c>
      <c r="C20" s="27">
        <v>2</v>
      </c>
      <c r="D20" s="2">
        <v>35</v>
      </c>
      <c r="E20" s="24">
        <f t="shared" si="0"/>
        <v>1.1666666666666667</v>
      </c>
      <c r="F20" s="6"/>
      <c r="G20" s="43"/>
      <c r="H20" s="43"/>
      <c r="I20" s="75"/>
      <c r="J20" s="76" t="s">
        <v>9</v>
      </c>
      <c r="K20" s="77">
        <f>SUM(K17:K19)</f>
        <v>33.494792547633843</v>
      </c>
      <c r="L20" s="6"/>
    </row>
    <row r="21" spans="1:12">
      <c r="A21" s="6"/>
      <c r="B21" s="43"/>
      <c r="C21" s="44"/>
      <c r="D21" s="65" t="s">
        <v>9</v>
      </c>
      <c r="E21" s="62">
        <f>SUM(E16:E20)</f>
        <v>12.249999999999998</v>
      </c>
      <c r="F21" s="6"/>
      <c r="G21" s="9"/>
      <c r="H21" s="9"/>
      <c r="I21" s="73"/>
      <c r="J21" s="12" t="s">
        <v>10</v>
      </c>
      <c r="K21" s="36">
        <f>E22+K12+E10</f>
        <v>8.9036790316495029</v>
      </c>
      <c r="L21" s="6"/>
    </row>
    <row r="22" spans="1:12">
      <c r="A22" s="6"/>
      <c r="B22" s="9"/>
      <c r="C22" s="49"/>
      <c r="D22" s="22" t="s">
        <v>10</v>
      </c>
      <c r="E22" s="24">
        <f>E21/0.79-E21</f>
        <v>3.2563291139240498</v>
      </c>
      <c r="F22" s="6"/>
      <c r="G22" s="45"/>
      <c r="H22" s="45"/>
      <c r="I22" s="74"/>
      <c r="J22" s="12" t="s">
        <v>32</v>
      </c>
      <c r="K22" s="37">
        <f>(K20+K21)*0.4</f>
        <v>16.959388631713338</v>
      </c>
      <c r="L22" s="6"/>
    </row>
    <row r="23" spans="1:12">
      <c r="A23" s="6"/>
      <c r="B23" s="9"/>
      <c r="C23" s="49"/>
      <c r="D23" s="25" t="s">
        <v>11</v>
      </c>
      <c r="E23" s="26">
        <f>E22+E21</f>
        <v>15.506329113924048</v>
      </c>
      <c r="F23" s="6"/>
      <c r="G23" s="78" t="s">
        <v>33</v>
      </c>
      <c r="H23" s="45"/>
      <c r="I23" s="72"/>
      <c r="J23" s="66"/>
      <c r="K23" s="67">
        <f>K22+K21+K20</f>
        <v>59.357860210996684</v>
      </c>
      <c r="L23" s="6"/>
    </row>
    <row r="24" spans="1:12" ht="15.6">
      <c r="A24" s="6"/>
      <c r="B24" s="6"/>
      <c r="C24" s="6"/>
      <c r="D24" s="6"/>
      <c r="E24" s="6"/>
      <c r="F24" s="6"/>
      <c r="G24" s="7"/>
      <c r="H24" s="7"/>
      <c r="I24" s="7"/>
      <c r="J24" s="7"/>
      <c r="K24" s="7"/>
      <c r="L24" s="9"/>
    </row>
    <row r="25" spans="1:12">
      <c r="A25" s="6"/>
      <c r="B25" s="6"/>
      <c r="C25" s="6"/>
      <c r="D25" s="6"/>
      <c r="E25" s="6"/>
      <c r="F25" s="6"/>
      <c r="G25" s="40"/>
      <c r="H25" s="40"/>
      <c r="I25" s="40"/>
      <c r="J25" s="40"/>
      <c r="K25" s="40"/>
      <c r="L25" s="9"/>
    </row>
    <row r="26" spans="1:12">
      <c r="A26" s="6"/>
      <c r="B26" s="59" t="s">
        <v>29</v>
      </c>
      <c r="C26" s="50">
        <v>100</v>
      </c>
      <c r="D26" s="50">
        <v>200</v>
      </c>
      <c r="E26" s="50">
        <v>500</v>
      </c>
      <c r="F26" s="50">
        <v>1000</v>
      </c>
      <c r="G26" s="50">
        <v>2000</v>
      </c>
      <c r="H26" s="50">
        <v>5000</v>
      </c>
      <c r="I26" s="50">
        <v>10000</v>
      </c>
      <c r="J26" s="51">
        <v>100000</v>
      </c>
      <c r="K26" s="9"/>
      <c r="L26" s="9"/>
    </row>
    <row r="27" spans="1:12">
      <c r="A27" s="6"/>
      <c r="B27" s="60" t="s">
        <v>30</v>
      </c>
      <c r="C27" s="52">
        <v>54.49</v>
      </c>
      <c r="D27" s="52">
        <v>43.4</v>
      </c>
      <c r="E27" s="52">
        <v>36.74</v>
      </c>
      <c r="F27" s="52">
        <v>34.520000000000003</v>
      </c>
      <c r="G27" s="52">
        <v>33.409999999999997</v>
      </c>
      <c r="H27" s="52">
        <v>32.75</v>
      </c>
      <c r="I27" s="52">
        <v>32.520000000000003</v>
      </c>
      <c r="J27" s="38">
        <v>32.32</v>
      </c>
      <c r="K27" s="39"/>
      <c r="L27" s="39"/>
    </row>
    <row r="28" spans="1:12">
      <c r="A28" s="6"/>
      <c r="B28" s="6"/>
      <c r="C28" s="6"/>
      <c r="D28" s="6"/>
      <c r="E28" s="6"/>
      <c r="F28" s="6"/>
      <c r="G28" s="9"/>
      <c r="H28" s="9"/>
      <c r="I28" s="41"/>
      <c r="J28" s="42"/>
      <c r="K28" s="39"/>
      <c r="L28" s="9"/>
    </row>
    <row r="29" spans="1:12">
      <c r="B29" s="6"/>
      <c r="C29" s="6"/>
      <c r="D29" s="6"/>
      <c r="E29" s="6"/>
      <c r="F29" s="6"/>
      <c r="G29" s="9"/>
      <c r="H29" s="9"/>
      <c r="I29" s="41"/>
      <c r="J29" s="42"/>
      <c r="K29" s="39"/>
      <c r="L29" s="9"/>
    </row>
    <row r="30" spans="1:12">
      <c r="A30" s="6"/>
      <c r="B30" s="69" t="s">
        <v>36</v>
      </c>
      <c r="C30" s="70"/>
      <c r="D30" s="70"/>
      <c r="E30" s="71"/>
      <c r="F30" s="6"/>
      <c r="G30" s="9"/>
      <c r="H30" s="9"/>
      <c r="I30" s="41"/>
      <c r="J30" s="42"/>
      <c r="K30" s="39"/>
      <c r="L30" s="9"/>
    </row>
    <row r="31" spans="1:12">
      <c r="A31" s="6"/>
      <c r="B31" s="59" t="s">
        <v>37</v>
      </c>
      <c r="C31" s="51">
        <v>82</v>
      </c>
      <c r="D31" s="6"/>
      <c r="E31" s="6"/>
      <c r="F31" s="6"/>
      <c r="G31" s="9"/>
      <c r="H31" s="9"/>
      <c r="I31" s="41"/>
      <c r="J31" s="42"/>
      <c r="K31" s="39"/>
      <c r="L31" s="9"/>
    </row>
    <row r="32" spans="1:12">
      <c r="A32" s="6"/>
      <c r="B32" s="60" t="s">
        <v>38</v>
      </c>
      <c r="C32" s="32">
        <v>59.36</v>
      </c>
      <c r="D32" s="6"/>
      <c r="E32" s="6"/>
      <c r="F32" s="6"/>
      <c r="G32" s="9"/>
      <c r="H32" s="9"/>
      <c r="I32" s="41"/>
      <c r="J32" s="42"/>
      <c r="K32" s="39"/>
      <c r="L32" s="9"/>
    </row>
    <row r="33" spans="1:12">
      <c r="A33" s="6"/>
      <c r="B33" s="6"/>
      <c r="C33" s="6"/>
      <c r="D33" s="6"/>
      <c r="E33" s="6"/>
      <c r="F33" s="6"/>
      <c r="G33" s="9"/>
      <c r="H33" s="9"/>
      <c r="I33" s="41"/>
      <c r="J33" s="42"/>
      <c r="K33" s="39"/>
      <c r="L33" s="9"/>
    </row>
    <row r="34" spans="1:12">
      <c r="G34" s="10"/>
      <c r="H34" s="10"/>
      <c r="I34" s="17"/>
      <c r="J34" s="12"/>
      <c r="K34" s="14"/>
      <c r="L34" s="1"/>
    </row>
    <row r="35" spans="1:12">
      <c r="G35" s="10"/>
      <c r="H35" s="10"/>
      <c r="I35" s="10"/>
      <c r="J35" s="18"/>
      <c r="K35" s="14"/>
      <c r="L35" s="1"/>
    </row>
    <row r="36" spans="1:12">
      <c r="G36" s="10"/>
      <c r="H36" s="10"/>
      <c r="I36" s="10"/>
      <c r="J36" s="15"/>
      <c r="K36" s="14"/>
      <c r="L36" s="1"/>
    </row>
    <row r="37" spans="1:12">
      <c r="G37" s="10"/>
      <c r="H37" s="10"/>
      <c r="I37" s="10"/>
      <c r="J37" s="15"/>
      <c r="K37" s="14"/>
      <c r="L37" s="1"/>
    </row>
    <row r="38" spans="1:12">
      <c r="G38" s="10"/>
      <c r="H38" s="10"/>
      <c r="I38" s="10"/>
      <c r="J38" s="15"/>
      <c r="K38" s="14"/>
      <c r="L38" s="1"/>
    </row>
    <row r="39" spans="1:12">
      <c r="G39" s="10"/>
      <c r="H39" s="10"/>
      <c r="I39" s="10"/>
      <c r="J39" s="15"/>
      <c r="K39" s="14"/>
      <c r="L39" s="1"/>
    </row>
    <row r="40" spans="1:12">
      <c r="G40" s="1"/>
      <c r="H40" s="1"/>
      <c r="I40" s="1"/>
      <c r="J40" s="1"/>
      <c r="K40" s="1"/>
      <c r="L40" s="1"/>
    </row>
    <row r="41" spans="1:12">
      <c r="G41" s="1"/>
      <c r="H41" s="1"/>
      <c r="I41" s="1"/>
      <c r="J41" s="1"/>
      <c r="K41" s="1"/>
      <c r="L41" s="1"/>
    </row>
    <row r="42" spans="1:12">
      <c r="G42" s="1"/>
      <c r="H42" s="1"/>
      <c r="I42" s="1"/>
      <c r="J42" s="1"/>
      <c r="K42" s="1"/>
      <c r="L42" s="1"/>
    </row>
  </sheetData>
  <mergeCells count="2">
    <mergeCell ref="A1:L1"/>
    <mergeCell ref="B30:E30"/>
  </mergeCells>
  <hyperlinks>
    <hyperlink ref="M9" r:id="rId1" display="https://www.gereedschapcentrum.nl/makita-dlx2131tj-18v-li-ion-accu-klopboor-schroefmachine-dhp482-slagschroevendraaier-dtd152-combiset-2x-5-0ah-accu-in-mbox.html?gclid=CjwKCAiAgJWABhArEiwAmNVTB0Pj2M-OAJfF_wHcIaDDxXNSEzF_hQuqTzB1nCVW-swF6tsB9TBythoCYSQQAvD_BwE" xr:uid="{6218B17E-4F1A-4044-9A5E-CE7DC0627725}"/>
    <hyperlink ref="M8" r:id="rId2" xr:uid="{458A9F76-C8B3-4EC1-AE5F-969881E7A457}"/>
    <hyperlink ref="M7" r:id="rId3" xr:uid="{722CD0F2-1FFC-43F1-BD31-CECCFD8540A2}"/>
    <hyperlink ref="M6" r:id="rId4" display="https://shop.eriks.nl/nl/bevestigingsmaterialen-schroeven-houtschroeven-houtschroeven-met-verzonken-kop/din7997z-verzonken-houtschroef-met-kruisgleuf-pozidriv-roestvaststaal-rvs-a2-pr-ec000888-0020-csc/?langId=31&amp;storeId=100001&amp;catalogId=1000&amp;productId=1578589&amp;pageNumber=0&amp;categoryId=19871&amp;itemCount=38&amp;pageName=ProductPage&amp;searchTerm=&amp;itemFacet=adf_f142464%253A%252212.0%2522&amp;itemFacet=&amp;pageSize=10 " xr:uid="{DD5D695D-4627-4152-A7B5-F2208A26973D}"/>
    <hyperlink ref="M5" r:id="rId5" xr:uid="{AA7C35C1-A2AD-45F1-BE97-3D3C7CD5DFE7}"/>
    <hyperlink ref="M4" r:id="rId6" xr:uid="{466EDA6E-8761-45C8-86A2-C022EC4B5F35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joep reijnen</dc:creator>
  <cp:lastModifiedBy>joep reijnen</cp:lastModifiedBy>
  <dcterms:created xsi:type="dcterms:W3CDTF">2021-01-18T12:22:12Z</dcterms:created>
  <dcterms:modified xsi:type="dcterms:W3CDTF">2021-01-19T12:54:09Z</dcterms:modified>
</cp:coreProperties>
</file>